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625" windowHeight="109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'Tabelle1'!$A$1:$N$25</definedName>
  </definedNames>
  <calcPr fullCalcOnLoad="1"/>
</workbook>
</file>

<file path=xl/sharedStrings.xml><?xml version="1.0" encoding="utf-8"?>
<sst xmlns="http://schemas.openxmlformats.org/spreadsheetml/2006/main" count="77" uniqueCount="57">
  <si>
    <t>Gruppe</t>
  </si>
  <si>
    <t>Amortisation Jahre</t>
  </si>
  <si>
    <t>Wein Flaschen</t>
  </si>
  <si>
    <t>Mineral offen</t>
  </si>
  <si>
    <t>Bier offen</t>
  </si>
  <si>
    <t>Kaffee</t>
  </si>
  <si>
    <t>Spirituosen</t>
  </si>
  <si>
    <t>Fehlb. / Jahr</t>
  </si>
  <si>
    <t xml:space="preserve"> </t>
  </si>
  <si>
    <t>Total</t>
  </si>
  <si>
    <t>Amortisation</t>
  </si>
  <si>
    <t>Zins in %</t>
  </si>
  <si>
    <t>Verzinsung / Jahr</t>
  </si>
  <si>
    <t>Umsatz/Mt.</t>
  </si>
  <si>
    <t>Schwund Stk./Tg.</t>
  </si>
  <si>
    <t>Fehlb. /Tg.</t>
  </si>
  <si>
    <t>Fehlb./Mt.</t>
  </si>
  <si>
    <t>Unterhalt/Jahr ca.</t>
  </si>
  <si>
    <t>Verlust % /MT.</t>
  </si>
  <si>
    <t xml:space="preserve">Ø Verb. Stk./Tg. </t>
  </si>
  <si>
    <t>Ø Verlust-Wert/Stk.</t>
  </si>
  <si>
    <t>Ø VP/Stk.</t>
  </si>
  <si>
    <t>Ø EK/Stk.</t>
  </si>
  <si>
    <t>Bier- Min.-Flaschen</t>
  </si>
  <si>
    <t>Legende</t>
  </si>
  <si>
    <t>Warengruppe</t>
  </si>
  <si>
    <t>Preis Kontrollsystem</t>
  </si>
  <si>
    <t>verlorener Verkaufspreis plus verlorener Warenwert durchschnittlich</t>
  </si>
  <si>
    <t xml:space="preserve">mit dem Umsatz erzielte durchschnittlich Stückzahl pro Tag </t>
  </si>
  <si>
    <t>Tipirrtümer und vergessene Bonnierungen</t>
  </si>
  <si>
    <t>Fehlbetrag in verschiedenen Perioden</t>
  </si>
  <si>
    <t xml:space="preserve">Mehrertrag unter Berücksichtigung der Systemkosten </t>
  </si>
  <si>
    <t>Systemkosten höher als Gewinn</t>
  </si>
  <si>
    <t>System amortisiert = Mehrgewinn</t>
  </si>
  <si>
    <t xml:space="preserve">durchschnittlicher Umsatz dieser Warengruppe im Monat  </t>
  </si>
  <si>
    <t>durchschnittlicher Verkaufspreis pro Stück</t>
  </si>
  <si>
    <t xml:space="preserve">durchschnittlicher Einkaufswert pro Stück </t>
  </si>
  <si>
    <t>Nutzenrechnung für Ausschankkontrolle</t>
  </si>
  <si>
    <t xml:space="preserve">Gruppe </t>
  </si>
  <si>
    <t xml:space="preserve">= </t>
  </si>
  <si>
    <t>Systempreis</t>
  </si>
  <si>
    <t xml:space="preserve">Umsatz / Mt. </t>
  </si>
  <si>
    <t>Ø VP / Stk.</t>
  </si>
  <si>
    <t>Ø Verb. Stk./Tg.</t>
  </si>
  <si>
    <t>Fehlb. /Tg. /Mt. /Jahr</t>
  </si>
  <si>
    <t>Gew. - Sys. in x Jahren</t>
  </si>
  <si>
    <t xml:space="preserve">rot </t>
  </si>
  <si>
    <t>grün</t>
  </si>
  <si>
    <t>APD Addimat AG,  Etzelmatt 5, 5430 Wettingen,  +41 056 427 45 45</t>
  </si>
  <si>
    <t>Kassenverbund</t>
  </si>
  <si>
    <t>Zubehör</t>
  </si>
  <si>
    <t>Ø Kosten Anschaffung</t>
  </si>
  <si>
    <t>noch keine Rendite</t>
  </si>
  <si>
    <t>Total inkl Zubehör</t>
  </si>
  <si>
    <t>Auswertung</t>
  </si>
  <si>
    <t xml:space="preserve">Die grün hinterlegten Felsder können durch eigene Angaben ausgefüllt werden. </t>
  </si>
  <si>
    <t>Der Wert im Feld [Schwund] muss &lt; oder = dem Wert im Feld  [Ø Verb. Stk./Tg.] sein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</si>
</sst>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3" fillId="34" borderId="10" xfId="0" applyFont="1" applyFill="1" applyBorder="1" applyAlignment="1" applyProtection="1">
      <alignment/>
      <protection/>
    </xf>
    <xf numFmtId="0" fontId="43" fillId="34" borderId="10" xfId="0" applyFont="1" applyFill="1" applyBorder="1" applyAlignment="1" applyProtection="1">
      <alignment/>
      <protection/>
    </xf>
    <xf numFmtId="2" fontId="43" fillId="34" borderId="10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2" fontId="44" fillId="0" borderId="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/>
      <protection hidden="1"/>
    </xf>
    <xf numFmtId="2" fontId="44" fillId="0" borderId="0" xfId="0" applyNumberFormat="1" applyFont="1" applyFill="1" applyBorder="1" applyAlignment="1" applyProtection="1">
      <alignment/>
      <protection hidden="1"/>
    </xf>
    <xf numFmtId="0" fontId="49" fillId="0" borderId="0" xfId="0" applyFont="1" applyAlignment="1">
      <alignment/>
    </xf>
    <xf numFmtId="4" fontId="44" fillId="33" borderId="10" xfId="0" applyNumberFormat="1" applyFont="1" applyFill="1" applyBorder="1" applyAlignment="1" applyProtection="1">
      <alignment/>
      <protection locked="0"/>
    </xf>
    <xf numFmtId="4" fontId="44" fillId="34" borderId="10" xfId="0" applyNumberFormat="1" applyFont="1" applyFill="1" applyBorder="1" applyAlignment="1" applyProtection="1">
      <alignment/>
      <protection hidden="1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Fill="1" applyBorder="1" applyAlignment="1" applyProtection="1">
      <alignment/>
      <protection/>
    </xf>
    <xf numFmtId="4" fontId="48" fillId="34" borderId="10" xfId="0" applyNumberFormat="1" applyFont="1" applyFill="1" applyBorder="1" applyAlignment="1" applyProtection="1">
      <alignment/>
      <protection hidden="1"/>
    </xf>
    <xf numFmtId="1" fontId="44" fillId="33" borderId="10" xfId="0" applyNumberFormat="1" applyFont="1" applyFill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35" borderId="0" xfId="0" applyFont="1" applyFill="1" applyAlignment="1" applyProtection="1">
      <alignment/>
      <protection/>
    </xf>
    <xf numFmtId="0" fontId="48" fillId="36" borderId="0" xfId="0" applyFont="1" applyFill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8" fillId="37" borderId="0" xfId="0" applyFont="1" applyFill="1" applyAlignment="1">
      <alignment/>
    </xf>
    <xf numFmtId="4" fontId="44" fillId="7" borderId="10" xfId="0" applyNumberFormat="1" applyFont="1" applyFill="1" applyBorder="1" applyAlignment="1" applyProtection="1">
      <alignment/>
      <protection hidden="1"/>
    </xf>
    <xf numFmtId="0" fontId="43" fillId="38" borderId="10" xfId="0" applyFont="1" applyFill="1" applyBorder="1" applyAlignment="1" applyProtection="1">
      <alignment/>
      <protection locked="0"/>
    </xf>
    <xf numFmtId="4" fontId="44" fillId="38" borderId="10" xfId="0" applyNumberFormat="1" applyFont="1" applyFill="1" applyBorder="1" applyAlignment="1" applyProtection="1">
      <alignment/>
      <protection locked="0"/>
    </xf>
    <xf numFmtId="4" fontId="44" fillId="38" borderId="10" xfId="0" applyNumberFormat="1" applyFont="1" applyFill="1" applyBorder="1" applyAlignment="1" applyProtection="1">
      <alignment/>
      <protection hidden="1"/>
    </xf>
    <xf numFmtId="1" fontId="44" fillId="38" borderId="10" xfId="0" applyNumberFormat="1" applyFont="1" applyFill="1" applyBorder="1" applyAlignment="1" applyProtection="1">
      <alignment/>
      <protection locked="0"/>
    </xf>
    <xf numFmtId="1" fontId="44" fillId="34" borderId="10" xfId="0" applyNumberFormat="1" applyFont="1" applyFill="1" applyBorder="1" applyAlignment="1" applyProtection="1">
      <alignment/>
      <protection hidden="1"/>
    </xf>
    <xf numFmtId="0" fontId="43" fillId="39" borderId="10" xfId="0" applyFont="1" applyFill="1" applyBorder="1" applyAlignment="1" applyProtection="1">
      <alignment/>
      <protection/>
    </xf>
    <xf numFmtId="4" fontId="44" fillId="39" borderId="10" xfId="0" applyNumberFormat="1" applyFont="1" applyFill="1" applyBorder="1" applyAlignment="1" applyProtection="1">
      <alignment/>
      <protection hidden="1"/>
    </xf>
    <xf numFmtId="4" fontId="43" fillId="34" borderId="10" xfId="0" applyNumberFormat="1" applyFont="1" applyFill="1" applyBorder="1" applyAlignment="1" applyProtection="1">
      <alignment/>
      <protection hidden="1"/>
    </xf>
    <xf numFmtId="0" fontId="50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26" fillId="40" borderId="11" xfId="0" applyNumberFormat="1" applyFont="1" applyFill="1" applyBorder="1" applyAlignment="1" applyProtection="1">
      <alignment/>
      <protection hidden="1"/>
    </xf>
    <xf numFmtId="0" fontId="0" fillId="40" borderId="12" xfId="0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65" zoomScaleNormal="65" workbookViewId="0" topLeftCell="A1">
      <selection activeCell="P32" sqref="P32"/>
    </sheetView>
  </sheetViews>
  <sheetFormatPr defaultColWidth="11.421875" defaultRowHeight="15"/>
  <cols>
    <col min="1" max="1" width="31.57421875" style="0" customWidth="1"/>
    <col min="2" max="2" width="16.140625" style="0" customWidth="1"/>
    <col min="3" max="3" width="15.140625" style="0" bestFit="1" customWidth="1"/>
    <col min="4" max="5" width="12.140625" style="0" bestFit="1" customWidth="1"/>
    <col min="6" max="6" width="24.57421875" style="0" bestFit="1" customWidth="1"/>
    <col min="7" max="7" width="20.140625" style="0" bestFit="1" customWidth="1"/>
    <col min="8" max="8" width="21.421875" style="0" customWidth="1"/>
    <col min="9" max="9" width="18.421875" style="0" bestFit="1" customWidth="1"/>
    <col min="10" max="10" width="13.28125" style="0" bestFit="1" customWidth="1"/>
    <col min="11" max="11" width="13.57421875" style="0" bestFit="1" customWidth="1"/>
    <col min="12" max="12" width="15.28125" style="0" bestFit="1" customWidth="1"/>
    <col min="13" max="13" width="22.421875" style="0" bestFit="1" customWidth="1"/>
    <col min="14" max="14" width="28.00390625" style="0" bestFit="1" customWidth="1"/>
  </cols>
  <sheetData>
    <row r="1" spans="1:14" ht="26.25">
      <c r="A1" s="1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5" customFormat="1" ht="23.25">
      <c r="A2" s="2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5" customFormat="1" ht="23.25">
      <c r="A3" s="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5" customFormat="1" ht="23.25">
      <c r="A4" s="48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8.75">
      <c r="A5" s="2"/>
      <c r="B5" s="4"/>
      <c r="C5" s="4"/>
      <c r="D5" s="4"/>
      <c r="E5" s="4"/>
      <c r="F5" s="4"/>
      <c r="G5" s="9"/>
      <c r="H5" s="4"/>
      <c r="I5" s="4"/>
      <c r="J5" s="4"/>
      <c r="K5" s="4"/>
      <c r="L5" s="4"/>
      <c r="M5" s="4"/>
      <c r="N5" s="4"/>
    </row>
    <row r="6" spans="1:14" ht="18.75">
      <c r="A6" s="2" t="s">
        <v>1</v>
      </c>
      <c r="B6" s="7">
        <v>1</v>
      </c>
      <c r="C6" s="4"/>
      <c r="D6" s="4"/>
      <c r="E6" s="4"/>
      <c r="F6" s="4"/>
      <c r="G6" s="9"/>
      <c r="H6" s="4"/>
      <c r="I6" s="4"/>
      <c r="J6" s="4"/>
      <c r="K6" s="4"/>
      <c r="L6" s="4"/>
      <c r="M6" s="4"/>
      <c r="N6" s="4"/>
    </row>
    <row r="7" spans="1:14" ht="18.75">
      <c r="A7" s="2"/>
      <c r="B7" s="4"/>
      <c r="C7" s="4"/>
      <c r="D7" s="4"/>
      <c r="E7" s="4"/>
      <c r="F7" s="4"/>
      <c r="G7" s="9"/>
      <c r="H7" s="4"/>
      <c r="I7" s="4"/>
      <c r="J7" s="4"/>
      <c r="K7" s="4"/>
      <c r="L7" s="4"/>
      <c r="M7" s="4"/>
      <c r="N7" s="4"/>
    </row>
    <row r="8" spans="1:14" s="1" customFormat="1" ht="18.75">
      <c r="A8" s="10" t="s">
        <v>0</v>
      </c>
      <c r="B8" s="10" t="s">
        <v>40</v>
      </c>
      <c r="C8" s="10" t="s">
        <v>13</v>
      </c>
      <c r="D8" s="11" t="s">
        <v>21</v>
      </c>
      <c r="E8" s="11" t="s">
        <v>22</v>
      </c>
      <c r="F8" s="11" t="s">
        <v>20</v>
      </c>
      <c r="G8" s="10" t="s">
        <v>19</v>
      </c>
      <c r="H8" s="11" t="s">
        <v>14</v>
      </c>
      <c r="I8" s="11" t="s">
        <v>18</v>
      </c>
      <c r="J8" s="11" t="s">
        <v>15</v>
      </c>
      <c r="K8" s="11" t="s">
        <v>16</v>
      </c>
      <c r="L8" s="11" t="s">
        <v>7</v>
      </c>
      <c r="M8" s="11" t="str">
        <f>"Fehlb. in  "&amp;(B6)&amp;" Jahren "</f>
        <v>Fehlb. in  1 Jahren </v>
      </c>
      <c r="N8" s="12" t="str">
        <f>"Gew. - Sys. in  "&amp;(B6)&amp;" Jahren "</f>
        <v>Gew. - Sys. in  1 Jahren </v>
      </c>
    </row>
    <row r="9" spans="1:14" ht="18.75">
      <c r="A9" s="8" t="s">
        <v>23</v>
      </c>
      <c r="B9" s="25">
        <v>0</v>
      </c>
      <c r="C9" s="25">
        <v>0</v>
      </c>
      <c r="D9" s="25">
        <v>0</v>
      </c>
      <c r="E9" s="25">
        <v>0</v>
      </c>
      <c r="F9" s="26">
        <f aca="true" t="shared" si="0" ref="F9:F14">D9+E9</f>
        <v>0</v>
      </c>
      <c r="G9" s="26">
        <f aca="true" t="shared" si="1" ref="G9:G14">IF(C9&gt;0,C9/D9/30,0)</f>
        <v>0</v>
      </c>
      <c r="H9" s="31">
        <v>0</v>
      </c>
      <c r="I9" s="26">
        <f aca="true" t="shared" si="2" ref="I9:I14">IF(C9&gt;0,100/C9*(F9*H9*30),0)</f>
        <v>0</v>
      </c>
      <c r="J9" s="26">
        <f aca="true" t="shared" si="3" ref="J9:J14">D9*H9</f>
        <v>0</v>
      </c>
      <c r="K9" s="26">
        <f aca="true" t="shared" si="4" ref="K9:K14">J9*30</f>
        <v>0</v>
      </c>
      <c r="L9" s="26">
        <f aca="true" t="shared" si="5" ref="L9:L14">K9*12</f>
        <v>0</v>
      </c>
      <c r="M9" s="26">
        <f>L9*B6</f>
        <v>0</v>
      </c>
      <c r="N9" s="26">
        <f aca="true" t="shared" si="6" ref="N9:N14">M9-B9</f>
        <v>0</v>
      </c>
    </row>
    <row r="10" spans="1:14" ht="18.75">
      <c r="A10" s="8" t="s">
        <v>2</v>
      </c>
      <c r="B10" s="25">
        <v>0</v>
      </c>
      <c r="C10" s="25">
        <v>0</v>
      </c>
      <c r="D10" s="25">
        <v>0</v>
      </c>
      <c r="E10" s="25">
        <v>0</v>
      </c>
      <c r="F10" s="26">
        <f t="shared" si="0"/>
        <v>0</v>
      </c>
      <c r="G10" s="26">
        <f t="shared" si="1"/>
        <v>0</v>
      </c>
      <c r="H10" s="31">
        <v>0</v>
      </c>
      <c r="I10" s="26">
        <f t="shared" si="2"/>
        <v>0</v>
      </c>
      <c r="J10" s="26">
        <f t="shared" si="3"/>
        <v>0</v>
      </c>
      <c r="K10" s="26">
        <f t="shared" si="4"/>
        <v>0</v>
      </c>
      <c r="L10" s="26">
        <f t="shared" si="5"/>
        <v>0</v>
      </c>
      <c r="M10" s="26">
        <f>L10*B6</f>
        <v>0</v>
      </c>
      <c r="N10" s="26">
        <f t="shared" si="6"/>
        <v>0</v>
      </c>
    </row>
    <row r="11" spans="1:14" ht="18.75">
      <c r="A11" s="8" t="s">
        <v>3</v>
      </c>
      <c r="B11" s="25">
        <v>8000</v>
      </c>
      <c r="C11" s="25">
        <v>3000</v>
      </c>
      <c r="D11" s="25">
        <v>4</v>
      </c>
      <c r="E11" s="25">
        <v>1.2</v>
      </c>
      <c r="F11" s="26">
        <f t="shared" si="0"/>
        <v>5.2</v>
      </c>
      <c r="G11" s="26">
        <f t="shared" si="1"/>
        <v>25</v>
      </c>
      <c r="H11" s="31">
        <v>6</v>
      </c>
      <c r="I11" s="26">
        <f t="shared" si="2"/>
        <v>31.200000000000003</v>
      </c>
      <c r="J11" s="26">
        <f t="shared" si="3"/>
        <v>24</v>
      </c>
      <c r="K11" s="26">
        <f t="shared" si="4"/>
        <v>720</v>
      </c>
      <c r="L11" s="26">
        <f t="shared" si="5"/>
        <v>8640</v>
      </c>
      <c r="M11" s="26">
        <f>L11*B6</f>
        <v>8640</v>
      </c>
      <c r="N11" s="26">
        <f t="shared" si="6"/>
        <v>640</v>
      </c>
    </row>
    <row r="12" spans="1:14" ht="18.75">
      <c r="A12" s="8" t="s">
        <v>4</v>
      </c>
      <c r="B12" s="25">
        <v>6000</v>
      </c>
      <c r="C12" s="25">
        <v>4000</v>
      </c>
      <c r="D12" s="25">
        <v>4</v>
      </c>
      <c r="E12" s="25">
        <v>1.2</v>
      </c>
      <c r="F12" s="26">
        <f t="shared" si="0"/>
        <v>5.2</v>
      </c>
      <c r="G12" s="26">
        <f t="shared" si="1"/>
        <v>33.333333333333336</v>
      </c>
      <c r="H12" s="31">
        <v>5</v>
      </c>
      <c r="I12" s="26">
        <f t="shared" si="2"/>
        <v>19.5</v>
      </c>
      <c r="J12" s="26">
        <f t="shared" si="3"/>
        <v>20</v>
      </c>
      <c r="K12" s="26">
        <f t="shared" si="4"/>
        <v>600</v>
      </c>
      <c r="L12" s="26">
        <f t="shared" si="5"/>
        <v>7200</v>
      </c>
      <c r="M12" s="26">
        <f>L12*B6</f>
        <v>7200</v>
      </c>
      <c r="N12" s="26">
        <f t="shared" si="6"/>
        <v>1200</v>
      </c>
    </row>
    <row r="13" spans="1:14" ht="18.75">
      <c r="A13" s="8" t="s">
        <v>5</v>
      </c>
      <c r="B13" s="25">
        <v>3830</v>
      </c>
      <c r="C13" s="25">
        <v>2000</v>
      </c>
      <c r="D13" s="25">
        <v>4.2</v>
      </c>
      <c r="E13" s="25">
        <v>0.3</v>
      </c>
      <c r="F13" s="26">
        <f t="shared" si="0"/>
        <v>4.5</v>
      </c>
      <c r="G13" s="26">
        <f t="shared" si="1"/>
        <v>15.873015873015872</v>
      </c>
      <c r="H13" s="31">
        <v>3</v>
      </c>
      <c r="I13" s="26">
        <f t="shared" si="2"/>
        <v>20.25</v>
      </c>
      <c r="J13" s="26">
        <f t="shared" si="3"/>
        <v>12.600000000000001</v>
      </c>
      <c r="K13" s="26">
        <f t="shared" si="4"/>
        <v>378.00000000000006</v>
      </c>
      <c r="L13" s="26">
        <f t="shared" si="5"/>
        <v>4536.000000000001</v>
      </c>
      <c r="M13" s="26">
        <f>L13*B6</f>
        <v>4536.000000000001</v>
      </c>
      <c r="N13" s="26">
        <f t="shared" si="6"/>
        <v>706.0000000000009</v>
      </c>
    </row>
    <row r="14" spans="1:14" ht="18.75">
      <c r="A14" s="8" t="s">
        <v>6</v>
      </c>
      <c r="B14" s="25">
        <v>4700</v>
      </c>
      <c r="C14" s="25">
        <v>1500</v>
      </c>
      <c r="D14" s="25">
        <v>5</v>
      </c>
      <c r="E14" s="25">
        <v>2.5</v>
      </c>
      <c r="F14" s="26">
        <f t="shared" si="0"/>
        <v>7.5</v>
      </c>
      <c r="G14" s="26">
        <f t="shared" si="1"/>
        <v>10</v>
      </c>
      <c r="H14" s="31">
        <v>3</v>
      </c>
      <c r="I14" s="26">
        <f t="shared" si="2"/>
        <v>45</v>
      </c>
      <c r="J14" s="26">
        <f t="shared" si="3"/>
        <v>15</v>
      </c>
      <c r="K14" s="26">
        <f t="shared" si="4"/>
        <v>450</v>
      </c>
      <c r="L14" s="26">
        <f t="shared" si="5"/>
        <v>5400</v>
      </c>
      <c r="M14" s="26">
        <f>L14*B6</f>
        <v>5400</v>
      </c>
      <c r="N14" s="26">
        <f t="shared" si="6"/>
        <v>700</v>
      </c>
    </row>
    <row r="15" spans="1:14" s="6" customFormat="1" ht="21">
      <c r="A15" s="45" t="s">
        <v>9</v>
      </c>
      <c r="B15" s="46">
        <f>SUM(B9:B14)</f>
        <v>22530</v>
      </c>
      <c r="C15" s="46">
        <f>SUM(C9:C14)</f>
        <v>10500</v>
      </c>
      <c r="D15" s="46"/>
      <c r="E15" s="46"/>
      <c r="F15" s="46"/>
      <c r="G15" s="46">
        <f>SUM(G9:G14)</f>
        <v>84.2063492063492</v>
      </c>
      <c r="H15" s="46" t="s">
        <v>8</v>
      </c>
      <c r="I15" s="46">
        <f aca="true" t="shared" si="7" ref="I15:N15">SUM(I9:I14)</f>
        <v>115.95</v>
      </c>
      <c r="J15" s="46">
        <f t="shared" si="7"/>
        <v>71.6</v>
      </c>
      <c r="K15" s="46">
        <f t="shared" si="7"/>
        <v>2148</v>
      </c>
      <c r="L15" s="46">
        <f t="shared" si="7"/>
        <v>25776</v>
      </c>
      <c r="M15" s="46">
        <f t="shared" si="7"/>
        <v>25776</v>
      </c>
      <c r="N15" s="30">
        <f t="shared" si="7"/>
        <v>3246.000000000001</v>
      </c>
    </row>
    <row r="16" spans="1:14" s="6" customFormat="1" ht="21">
      <c r="A16" s="10"/>
      <c r="B16" s="26"/>
      <c r="C16" s="26"/>
      <c r="D16" s="26"/>
      <c r="E16" s="47"/>
      <c r="F16" s="50" t="s">
        <v>56</v>
      </c>
      <c r="G16" s="51"/>
      <c r="H16" s="51"/>
      <c r="I16" s="51"/>
      <c r="J16" s="51"/>
      <c r="K16" s="52"/>
      <c r="L16" s="26"/>
      <c r="M16" s="47" t="str">
        <f>"Anteil in "&amp;(B6)&amp;" Jahren "</f>
        <v>Anteil in 1 Jahren </v>
      </c>
      <c r="N16" s="30"/>
    </row>
    <row r="17" spans="1:14" ht="18.75">
      <c r="A17" s="8" t="s">
        <v>49</v>
      </c>
      <c r="B17" s="25">
        <v>6000</v>
      </c>
      <c r="C17" s="26">
        <v>0</v>
      </c>
      <c r="D17" s="26">
        <v>0</v>
      </c>
      <c r="E17" s="26">
        <f>SUM((B17/C15)/2)</f>
        <v>0.2857142857142857</v>
      </c>
      <c r="F17" s="26"/>
      <c r="G17" s="26"/>
      <c r="H17" s="44"/>
      <c r="I17" s="26"/>
      <c r="J17" s="26"/>
      <c r="K17" s="26"/>
      <c r="L17" s="26"/>
      <c r="M17" s="26">
        <f>SUM(E17*G15*300*B6)</f>
        <v>7217.687074829932</v>
      </c>
      <c r="N17" s="26">
        <f>M17-B17</f>
        <v>1217.6870748299316</v>
      </c>
    </row>
    <row r="18" spans="1:14" ht="18.75">
      <c r="A18" s="8" t="s">
        <v>50</v>
      </c>
      <c r="B18" s="25">
        <v>2000</v>
      </c>
      <c r="C18" s="26">
        <v>0</v>
      </c>
      <c r="D18" s="26">
        <v>0</v>
      </c>
      <c r="E18" s="26">
        <f>SUM((B18/C15)/2)</f>
        <v>0.09523809523809523</v>
      </c>
      <c r="F18" s="26"/>
      <c r="G18" s="26"/>
      <c r="H18" s="44"/>
      <c r="I18" s="26"/>
      <c r="J18" s="26"/>
      <c r="K18" s="26"/>
      <c r="L18" s="26"/>
      <c r="M18" s="26">
        <f>SUM(E18*G15*300*B6)</f>
        <v>2405.895691609977</v>
      </c>
      <c r="N18" s="26">
        <f>M18-B18</f>
        <v>405.8956916099769</v>
      </c>
    </row>
    <row r="19" spans="1:14" ht="18.75">
      <c r="A19" s="40" t="s">
        <v>53</v>
      </c>
      <c r="B19" s="41">
        <f>SUM(B15:B18)</f>
        <v>30530</v>
      </c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39">
        <f>SUM(N15:N18)</f>
        <v>4869.582766439909</v>
      </c>
    </row>
    <row r="20" spans="1:14" s="6" customFormat="1" ht="18.75">
      <c r="A20" s="3"/>
      <c r="B20" s="27"/>
      <c r="C20" s="27"/>
      <c r="D20" s="27"/>
      <c r="E20" s="27"/>
      <c r="F20" s="27"/>
      <c r="G20" s="28"/>
      <c r="H20" s="27"/>
      <c r="I20" s="27"/>
      <c r="J20" s="27"/>
      <c r="K20" s="27"/>
      <c r="L20" s="27"/>
      <c r="M20" s="27"/>
      <c r="N20" s="27"/>
    </row>
    <row r="21" spans="1:14" ht="18.75">
      <c r="A21" s="2" t="s">
        <v>11</v>
      </c>
      <c r="B21" s="25">
        <v>3</v>
      </c>
      <c r="C21" s="27"/>
      <c r="D21" s="27"/>
      <c r="E21" s="27"/>
      <c r="F21" s="27"/>
      <c r="G21" s="28"/>
      <c r="H21" s="27"/>
      <c r="I21" s="27" t="s">
        <v>8</v>
      </c>
      <c r="J21" s="27"/>
      <c r="K21" s="27"/>
      <c r="L21" s="27"/>
      <c r="M21" s="27"/>
      <c r="N21" s="27"/>
    </row>
    <row r="22" spans="1:14" s="6" customFormat="1" ht="18.75">
      <c r="A22" s="2" t="s">
        <v>17</v>
      </c>
      <c r="B22" s="26">
        <f>B19/100*1.5</f>
        <v>457.95000000000005</v>
      </c>
      <c r="C22" s="29"/>
      <c r="D22" s="27"/>
      <c r="E22" s="27"/>
      <c r="F22" s="27"/>
      <c r="G22" s="28"/>
      <c r="H22" s="27"/>
      <c r="I22" s="27"/>
      <c r="J22" s="27"/>
      <c r="K22" s="27"/>
      <c r="L22" s="27"/>
      <c r="M22" s="27"/>
      <c r="N22" s="27"/>
    </row>
    <row r="23" spans="1:14" ht="18.75">
      <c r="A23" s="2" t="s">
        <v>10</v>
      </c>
      <c r="B23" s="26">
        <f>IF(B19&gt;0,B19/B6,0)</f>
        <v>30530</v>
      </c>
      <c r="C23" s="29"/>
      <c r="D23" s="27"/>
      <c r="E23" s="27"/>
      <c r="F23" s="27"/>
      <c r="G23" s="28"/>
      <c r="H23" s="27"/>
      <c r="I23" s="27"/>
      <c r="J23" s="27"/>
      <c r="K23" s="27"/>
      <c r="L23" s="27"/>
      <c r="M23" s="27"/>
      <c r="N23" s="27"/>
    </row>
    <row r="24" spans="1:14" ht="18.75">
      <c r="A24" s="2" t="s">
        <v>12</v>
      </c>
      <c r="B24" s="26">
        <f>IF(B19&gt;0,(B19/100)*B21,0)</f>
        <v>915.9000000000001</v>
      </c>
      <c r="C24" s="27"/>
      <c r="D24" s="27"/>
      <c r="E24" s="27"/>
      <c r="F24" s="27"/>
      <c r="G24" s="28"/>
      <c r="H24" s="27"/>
      <c r="I24" s="27"/>
      <c r="J24" s="27"/>
      <c r="K24" s="27" t="s">
        <v>8</v>
      </c>
      <c r="L24" s="27"/>
      <c r="M24" s="27"/>
      <c r="N24" s="27"/>
    </row>
    <row r="25" spans="1:14" ht="18.75">
      <c r="A25" s="2" t="s">
        <v>51</v>
      </c>
      <c r="B25" s="26">
        <f>SUM(B22:B24)</f>
        <v>31903.850000000002</v>
      </c>
      <c r="C25" s="27"/>
      <c r="D25" s="27"/>
      <c r="E25" s="27"/>
      <c r="F25" s="27"/>
      <c r="G25" s="28"/>
      <c r="H25" s="27"/>
      <c r="I25" s="27" t="s">
        <v>8</v>
      </c>
      <c r="J25" s="27"/>
      <c r="K25" s="27"/>
      <c r="L25" s="27"/>
      <c r="M25" s="27"/>
      <c r="N25" s="27"/>
    </row>
    <row r="26" spans="1:14" ht="18.75">
      <c r="A26" s="17"/>
      <c r="B26" s="23"/>
      <c r="C26" s="18"/>
      <c r="D26" s="18"/>
      <c r="E26" s="18"/>
      <c r="F26" s="18"/>
      <c r="G26" s="19"/>
      <c r="H26" s="18"/>
      <c r="I26" s="20"/>
      <c r="J26" s="18"/>
      <c r="K26" s="18"/>
      <c r="L26" s="18"/>
      <c r="M26" s="18"/>
      <c r="N26" s="18"/>
    </row>
    <row r="27" spans="1:14" ht="18.75">
      <c r="A27" s="17"/>
      <c r="B27" s="22"/>
      <c r="C27" s="18"/>
      <c r="D27" s="18"/>
      <c r="E27" s="18"/>
      <c r="F27" s="18"/>
      <c r="G27" s="19"/>
      <c r="H27" s="18"/>
      <c r="I27" s="20"/>
      <c r="J27" s="18"/>
      <c r="K27" s="18"/>
      <c r="L27" s="18"/>
      <c r="M27" s="18"/>
      <c r="N27" s="18"/>
    </row>
    <row r="28" spans="1:14" ht="31.5">
      <c r="A28" s="24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1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1">
      <c r="A30" s="32" t="s">
        <v>38</v>
      </c>
      <c r="B30" s="36" t="s">
        <v>39</v>
      </c>
      <c r="C30" s="37" t="s">
        <v>25</v>
      </c>
      <c r="D30" s="37"/>
      <c r="E30" s="37"/>
      <c r="F30" s="6"/>
      <c r="G30" s="37"/>
      <c r="H30" s="37"/>
      <c r="I30" s="13"/>
      <c r="J30" s="13"/>
      <c r="K30" s="13"/>
      <c r="L30" s="13"/>
      <c r="M30" s="13"/>
      <c r="N30" s="13"/>
    </row>
    <row r="31" spans="1:14" ht="21">
      <c r="A31" s="33" t="s">
        <v>40</v>
      </c>
      <c r="B31" s="36" t="s">
        <v>39</v>
      </c>
      <c r="C31" s="37" t="s">
        <v>26</v>
      </c>
      <c r="D31" s="37"/>
      <c r="E31" s="37"/>
      <c r="F31" s="37"/>
      <c r="G31" s="37"/>
      <c r="H31" s="37"/>
      <c r="I31" s="13"/>
      <c r="J31" s="13"/>
      <c r="K31" s="13"/>
      <c r="L31" s="13"/>
      <c r="M31" s="13"/>
      <c r="N31" s="13"/>
    </row>
    <row r="32" spans="1:14" ht="21">
      <c r="A32" s="32" t="s">
        <v>41</v>
      </c>
      <c r="B32" s="36" t="s">
        <v>39</v>
      </c>
      <c r="C32" s="37" t="s">
        <v>34</v>
      </c>
      <c r="D32" s="37"/>
      <c r="E32" s="37"/>
      <c r="F32" s="37"/>
      <c r="G32" s="37"/>
      <c r="H32" s="37"/>
      <c r="I32" s="13"/>
      <c r="J32" s="13"/>
      <c r="K32" s="13"/>
      <c r="L32" s="13"/>
      <c r="M32" s="13"/>
      <c r="N32" s="13"/>
    </row>
    <row r="33" spans="1:14" ht="21">
      <c r="A33" s="32" t="s">
        <v>42</v>
      </c>
      <c r="B33" s="36" t="s">
        <v>39</v>
      </c>
      <c r="C33" s="37" t="s">
        <v>35</v>
      </c>
      <c r="D33" s="37"/>
      <c r="E33" s="37"/>
      <c r="F33" s="37"/>
      <c r="G33" s="37"/>
      <c r="H33" s="37"/>
      <c r="I33" s="13"/>
      <c r="J33" s="13"/>
      <c r="K33" s="13"/>
      <c r="L33" s="13"/>
      <c r="M33" s="13"/>
      <c r="N33" s="13"/>
    </row>
    <row r="34" spans="1:14" ht="21">
      <c r="A34" s="32" t="s">
        <v>22</v>
      </c>
      <c r="B34" s="36" t="s">
        <v>39</v>
      </c>
      <c r="C34" s="37" t="s">
        <v>36</v>
      </c>
      <c r="D34" s="37"/>
      <c r="E34" s="37"/>
      <c r="F34" s="37"/>
      <c r="G34" s="37"/>
      <c r="H34" s="37"/>
      <c r="I34" s="13"/>
      <c r="J34" s="13"/>
      <c r="K34" s="13"/>
      <c r="L34" s="13"/>
      <c r="M34" s="13"/>
      <c r="N34" s="13"/>
    </row>
    <row r="35" spans="1:14" ht="21">
      <c r="A35" s="32" t="s">
        <v>20</v>
      </c>
      <c r="B35" s="36" t="s">
        <v>39</v>
      </c>
      <c r="C35" s="37" t="s">
        <v>27</v>
      </c>
      <c r="D35" s="37"/>
      <c r="E35" s="37"/>
      <c r="F35" s="37"/>
      <c r="G35" s="37"/>
      <c r="H35" s="37"/>
      <c r="I35" s="13"/>
      <c r="J35" s="13"/>
      <c r="K35" s="13"/>
      <c r="L35" s="13"/>
      <c r="M35" s="13"/>
      <c r="N35" s="13"/>
    </row>
    <row r="36" spans="1:14" ht="21">
      <c r="A36" s="32" t="s">
        <v>43</v>
      </c>
      <c r="B36" s="36" t="s">
        <v>39</v>
      </c>
      <c r="C36" s="37" t="s">
        <v>28</v>
      </c>
      <c r="D36" s="37"/>
      <c r="E36" s="37"/>
      <c r="F36" s="37"/>
      <c r="G36" s="37"/>
      <c r="H36" s="37"/>
      <c r="I36" s="13"/>
      <c r="J36" s="13"/>
      <c r="K36" s="13"/>
      <c r="L36" s="13"/>
      <c r="M36" s="13"/>
      <c r="N36" s="13"/>
    </row>
    <row r="37" spans="1:14" ht="21">
      <c r="A37" s="32" t="s">
        <v>14</v>
      </c>
      <c r="B37" s="36" t="s">
        <v>39</v>
      </c>
      <c r="C37" s="37" t="s">
        <v>29</v>
      </c>
      <c r="D37" s="37"/>
      <c r="E37" s="37"/>
      <c r="F37" s="37"/>
      <c r="G37" s="37"/>
      <c r="H37" s="37"/>
      <c r="I37" s="13"/>
      <c r="J37" s="13"/>
      <c r="K37" s="13"/>
      <c r="L37" s="13"/>
      <c r="M37" s="13"/>
      <c r="N37" s="13"/>
    </row>
    <row r="38" spans="1:14" ht="21">
      <c r="A38" s="32" t="s">
        <v>44</v>
      </c>
      <c r="B38" s="36" t="s">
        <v>39</v>
      </c>
      <c r="C38" s="37" t="s">
        <v>30</v>
      </c>
      <c r="D38" s="37"/>
      <c r="E38" s="37"/>
      <c r="F38" s="37"/>
      <c r="G38" s="37"/>
      <c r="H38" s="37"/>
      <c r="I38" s="13"/>
      <c r="J38" s="13"/>
      <c r="K38" s="13"/>
      <c r="L38" s="13"/>
      <c r="M38" s="13"/>
      <c r="N38" s="13"/>
    </row>
    <row r="39" spans="1:14" ht="21">
      <c r="A39" s="32" t="s">
        <v>45</v>
      </c>
      <c r="B39" s="36" t="s">
        <v>39</v>
      </c>
      <c r="C39" s="37" t="s">
        <v>31</v>
      </c>
      <c r="D39" s="37"/>
      <c r="E39" s="37"/>
      <c r="F39" s="37"/>
      <c r="G39" s="37"/>
      <c r="H39" s="37"/>
      <c r="I39" s="13"/>
      <c r="J39" s="13"/>
      <c r="K39" s="13"/>
      <c r="L39" s="13"/>
      <c r="M39" s="13"/>
      <c r="N39" s="13"/>
    </row>
    <row r="40" spans="1:14" ht="21">
      <c r="A40" s="32" t="s">
        <v>54</v>
      </c>
      <c r="B40" s="36"/>
      <c r="C40" s="37"/>
      <c r="D40" s="37"/>
      <c r="E40" s="37"/>
      <c r="F40" s="37"/>
      <c r="G40" s="37"/>
      <c r="H40" s="37"/>
      <c r="I40" s="13"/>
      <c r="J40" s="13"/>
      <c r="K40" s="13"/>
      <c r="L40" s="13"/>
      <c r="M40" s="13"/>
      <c r="N40" s="13"/>
    </row>
    <row r="41" spans="1:14" ht="21">
      <c r="A41" s="34" t="s">
        <v>46</v>
      </c>
      <c r="B41" s="36" t="s">
        <v>39</v>
      </c>
      <c r="C41" s="37" t="s">
        <v>32</v>
      </c>
      <c r="D41" s="37"/>
      <c r="E41" s="37"/>
      <c r="F41" s="37"/>
      <c r="G41" s="37"/>
      <c r="H41" s="37"/>
      <c r="I41" s="13"/>
      <c r="J41" s="13"/>
      <c r="K41" s="13"/>
      <c r="L41" s="13"/>
      <c r="M41" s="13"/>
      <c r="N41" s="13"/>
    </row>
    <row r="42" spans="1:14" ht="21">
      <c r="A42" s="35" t="s">
        <v>47</v>
      </c>
      <c r="B42" s="36" t="s">
        <v>39</v>
      </c>
      <c r="C42" s="37" t="s">
        <v>33</v>
      </c>
      <c r="D42" s="37"/>
      <c r="E42" s="37"/>
      <c r="F42" s="37"/>
      <c r="G42" s="37"/>
      <c r="H42" s="37"/>
      <c r="I42" s="13"/>
      <c r="J42" s="13"/>
      <c r="K42" s="13"/>
      <c r="L42" s="13"/>
      <c r="M42" s="13"/>
      <c r="N42" s="13"/>
    </row>
    <row r="43" spans="1:14" ht="21">
      <c r="A43" s="38" t="s">
        <v>46</v>
      </c>
      <c r="B43" s="36" t="s">
        <v>39</v>
      </c>
      <c r="C43" s="14" t="s">
        <v>52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</sheetData>
  <sheetProtection password="EFD8" sheet="1"/>
  <mergeCells count="1">
    <mergeCell ref="F16:K16"/>
  </mergeCells>
  <conditionalFormatting sqref="N9:N19">
    <cfRule type="cellIs" priority="33" dxfId="11" operator="lessThan" stopIfTrue="1">
      <formula>0</formula>
    </cfRule>
    <cfRule type="cellIs" priority="34" dxfId="12" operator="greaterThan" stopIfTrue="1">
      <formula>0</formula>
    </cfRule>
  </conditionalFormatting>
  <conditionalFormatting sqref="N15:N19">
    <cfRule type="cellIs" priority="6" dxfId="13" operator="equal" stopIfTrue="1">
      <formula>0</formula>
    </cfRule>
    <cfRule type="cellIs" priority="7" dxfId="11" operator="lessThan" stopIfTrue="1">
      <formula>0</formula>
    </cfRule>
    <cfRule type="cellIs" priority="8" dxfId="12" operator="greaterThan" stopIfTrue="1">
      <formula>0</formula>
    </cfRule>
    <cfRule type="cellIs" priority="17" dxfId="11" operator="lessThan" stopIfTrue="1">
      <formula>763200</formula>
    </cfRule>
    <cfRule type="cellIs" priority="18" dxfId="13" operator="greaterThan" stopIfTrue="1">
      <formula>763200</formula>
    </cfRule>
    <cfRule type="cellIs" priority="19" dxfId="13" operator="greaterThan" stopIfTrue="1">
      <formula>763200</formula>
    </cfRule>
    <cfRule type="cellIs" priority="20" dxfId="11" operator="lessThan" stopIfTrue="1">
      <formula>763200</formula>
    </cfRule>
    <cfRule type="cellIs" priority="21" dxfId="13" operator="lessThan" stopIfTrue="1">
      <formula>763200</formula>
    </cfRule>
    <cfRule type="cellIs" priority="22" dxfId="11" operator="greaterThan" stopIfTrue="1">
      <formula>763200</formula>
    </cfRule>
    <cfRule type="cellIs" priority="28" dxfId="12" operator="greaterThan" stopIfTrue="1">
      <formula>0</formula>
    </cfRule>
    <cfRule type="cellIs" priority="29" dxfId="11" operator="lessThan" stopIfTrue="1">
      <formula>0</formula>
    </cfRule>
    <cfRule type="cellIs" priority="30" dxfId="11" operator="greaterThan" stopIfTrue="1">
      <formula>0</formula>
    </cfRule>
  </conditionalFormatting>
  <conditionalFormatting sqref="N9:N14 N17:N19">
    <cfRule type="cellIs" priority="9" dxfId="11" operator="lessThan" stopIfTrue="1">
      <formula>0</formula>
    </cfRule>
    <cfRule type="cellIs" priority="10" dxfId="12" operator="greaterThan" stopIfTrue="1">
      <formula>0</formula>
    </cfRule>
    <cfRule type="cellIs" priority="11" dxfId="13" operator="equal" stopIfTrue="1">
      <formula>0</formula>
    </cfRule>
    <cfRule type="cellIs" priority="23" dxfId="13" operator="lessThan" stopIfTrue="1">
      <formula>225000</formula>
    </cfRule>
    <cfRule type="cellIs" priority="24" dxfId="11" operator="greaterThan" stopIfTrue="1">
      <formula>225000</formula>
    </cfRule>
  </conditionalFormatting>
  <conditionalFormatting sqref="N9:N27">
    <cfRule type="cellIs" priority="14" dxfId="13" operator="greaterThan" stopIfTrue="1">
      <formula>0</formula>
    </cfRule>
    <cfRule type="cellIs" priority="15" dxfId="11" operator="lessThan" stopIfTrue="1">
      <formula>0</formula>
    </cfRule>
    <cfRule type="cellIs" priority="16" dxfId="13" operator="greaterThan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Suter</dc:creator>
  <cp:keywords/>
  <dc:description/>
  <cp:lastModifiedBy>Pitsch Suter</cp:lastModifiedBy>
  <cp:lastPrinted>2010-11-01T10:25:43Z</cp:lastPrinted>
  <dcterms:created xsi:type="dcterms:W3CDTF">2010-10-29T14:28:42Z</dcterms:created>
  <dcterms:modified xsi:type="dcterms:W3CDTF">2018-12-12T09:29:29Z</dcterms:modified>
  <cp:category/>
  <cp:version/>
  <cp:contentType/>
  <cp:contentStatus/>
</cp:coreProperties>
</file>